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SZT\SSZT (-63320241-) Upgrade Virtual. platformy VMare pro GTN CDP Přerov\ZD pro uchazeče\"/>
    </mc:Choice>
  </mc:AlternateContent>
  <bookViews>
    <workbookView xWindow="0" yWindow="0" windowWidth="28800" windowHeight="14145"/>
  </bookViews>
  <sheets>
    <sheet name="Rekapitulace stavby" sheetId="1" r:id="rId1"/>
    <sheet name="PS 01 - CDP trať Břeclav ..." sheetId="2" r:id="rId2"/>
    <sheet name="PS 02 - CDP cvičný sál" sheetId="3" r:id="rId3"/>
  </sheets>
  <definedNames>
    <definedName name="_xlnm._FilterDatabase" localSheetId="1" hidden="1">'PS 01 - CDP trať Břeclav ...'!$C$116:$K$132</definedName>
    <definedName name="_xlnm._FilterDatabase" localSheetId="2" hidden="1">'PS 02 - CDP cvičný sál'!$C$116:$K$132</definedName>
    <definedName name="_xlnm.Print_Titles" localSheetId="1">'PS 01 - CDP trať Břeclav ...'!$116:$116</definedName>
    <definedName name="_xlnm.Print_Titles" localSheetId="2">'PS 02 - CDP cvičný sál'!$116:$116</definedName>
    <definedName name="_xlnm.Print_Titles" localSheetId="0">'Rekapitulace stavby'!$92:$92</definedName>
    <definedName name="_xlnm.Print_Area" localSheetId="1">'PS 01 - CDP trať Břeclav ...'!$C$4:$J$76,'PS 01 - CDP trať Břeclav ...'!$C$82:$J$98,'PS 01 - CDP trať Břeclav ...'!$C$104:$J$132</definedName>
    <definedName name="_xlnm.Print_Area" localSheetId="2">'PS 02 - CDP cvičný sál'!$C$4:$J$76,'PS 02 - CDP cvičný sál'!$C$82:$J$98,'PS 02 - CDP cvičný sál'!$C$104:$J$132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114" i="3" s="1"/>
  <c r="J17" i="3"/>
  <c r="J15" i="3"/>
  <c r="E15" i="3"/>
  <c r="F113" i="3" s="1"/>
  <c r="J14" i="3"/>
  <c r="J12" i="3"/>
  <c r="J111" i="3" s="1"/>
  <c r="E7" i="3"/>
  <c r="E107" i="3"/>
  <c r="J37" i="2"/>
  <c r="J36" i="2"/>
  <c r="AY95" i="1" s="1"/>
  <c r="J35" i="2"/>
  <c r="AX95" i="1" s="1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F111" i="2"/>
  <c r="E109" i="2"/>
  <c r="F89" i="2"/>
  <c r="E87" i="2"/>
  <c r="J24" i="2"/>
  <c r="E24" i="2"/>
  <c r="J92" i="2" s="1"/>
  <c r="J23" i="2"/>
  <c r="J21" i="2"/>
  <c r="E21" i="2"/>
  <c r="J113" i="2" s="1"/>
  <c r="J20" i="2"/>
  <c r="J18" i="2"/>
  <c r="E18" i="2"/>
  <c r="F114" i="2" s="1"/>
  <c r="J17" i="2"/>
  <c r="J15" i="2"/>
  <c r="E15" i="2"/>
  <c r="F91" i="2" s="1"/>
  <c r="J14" i="2"/>
  <c r="J12" i="2"/>
  <c r="J89" i="2" s="1"/>
  <c r="E7" i="2"/>
  <c r="E107" i="2"/>
  <c r="L90" i="1"/>
  <c r="AM90" i="1"/>
  <c r="AM89" i="1"/>
  <c r="L89" i="1"/>
  <c r="AM87" i="1"/>
  <c r="L87" i="1"/>
  <c r="L85" i="1"/>
  <c r="L84" i="1"/>
  <c r="BK130" i="3"/>
  <c r="J130" i="3"/>
  <c r="BK128" i="3"/>
  <c r="J128" i="3"/>
  <c r="BK124" i="3"/>
  <c r="J124" i="3"/>
  <c r="BK121" i="3"/>
  <c r="J121" i="3"/>
  <c r="BK118" i="3"/>
  <c r="J118" i="3"/>
  <c r="J130" i="2"/>
  <c r="J124" i="2"/>
  <c r="BK130" i="2"/>
  <c r="BK128" i="2"/>
  <c r="BK124" i="2"/>
  <c r="BK121" i="2"/>
  <c r="BK118" i="2"/>
  <c r="F35" i="3"/>
  <c r="J128" i="2"/>
  <c r="J121" i="2"/>
  <c r="J118" i="2"/>
  <c r="AS94" i="1"/>
  <c r="F37" i="3"/>
  <c r="BD96" i="1" s="1"/>
  <c r="P127" i="2" l="1"/>
  <c r="P117" i="2"/>
  <c r="AU95" i="1"/>
  <c r="R127" i="2"/>
  <c r="R117" i="2" s="1"/>
  <c r="BK127" i="2"/>
  <c r="J127" i="2"/>
  <c r="J97" i="2"/>
  <c r="T127" i="2"/>
  <c r="T117" i="2"/>
  <c r="BK127" i="3"/>
  <c r="J127" i="3"/>
  <c r="J97" i="3" s="1"/>
  <c r="P127" i="3"/>
  <c r="P117" i="3"/>
  <c r="AU96" i="1"/>
  <c r="R127" i="3"/>
  <c r="R117" i="3"/>
  <c r="T127" i="3"/>
  <c r="T117" i="3"/>
  <c r="E85" i="2"/>
  <c r="J111" i="2"/>
  <c r="BE121" i="2"/>
  <c r="J91" i="2"/>
  <c r="J114" i="2"/>
  <c r="BE124" i="2"/>
  <c r="BE128" i="2"/>
  <c r="BE130" i="2"/>
  <c r="F92" i="2"/>
  <c r="F113" i="2"/>
  <c r="BK117" i="2"/>
  <c r="J117" i="2"/>
  <c r="J96" i="2" s="1"/>
  <c r="BE118" i="2"/>
  <c r="E85" i="3"/>
  <c r="J89" i="3"/>
  <c r="F91" i="3"/>
  <c r="J91" i="3"/>
  <c r="F92" i="3"/>
  <c r="J92" i="3"/>
  <c r="BE118" i="3"/>
  <c r="BE121" i="3"/>
  <c r="BE124" i="3"/>
  <c r="BE128" i="3"/>
  <c r="BE130" i="3"/>
  <c r="BB96" i="1"/>
  <c r="BK117" i="3"/>
  <c r="J117" i="3"/>
  <c r="J96" i="3" s="1"/>
  <c r="F34" i="2"/>
  <c r="BA95" i="1"/>
  <c r="F36" i="2"/>
  <c r="BC95" i="1" s="1"/>
  <c r="F36" i="3"/>
  <c r="BC96" i="1"/>
  <c r="F35" i="2"/>
  <c r="BB95" i="1" s="1"/>
  <c r="F37" i="2"/>
  <c r="BD95" i="1"/>
  <c r="BD94" i="1"/>
  <c r="W33" i="1" s="1"/>
  <c r="J34" i="3"/>
  <c r="AW96" i="1"/>
  <c r="F34" i="3"/>
  <c r="BA96" i="1" s="1"/>
  <c r="J34" i="2"/>
  <c r="AW95" i="1"/>
  <c r="J30" i="2" l="1"/>
  <c r="AG95" i="1"/>
  <c r="BB94" i="1"/>
  <c r="AX94" i="1"/>
  <c r="J33" i="2"/>
  <c r="AV95" i="1" s="1"/>
  <c r="AT95" i="1" s="1"/>
  <c r="F33" i="3"/>
  <c r="AZ96" i="1" s="1"/>
  <c r="J30" i="3"/>
  <c r="AG96" i="1"/>
  <c r="BC94" i="1"/>
  <c r="W32" i="1" s="1"/>
  <c r="AU94" i="1"/>
  <c r="F33" i="2"/>
  <c r="AZ95" i="1"/>
  <c r="J33" i="3"/>
  <c r="AV96" i="1" s="1"/>
  <c r="AT96" i="1" s="1"/>
  <c r="BA94" i="1"/>
  <c r="AW94" i="1" s="1"/>
  <c r="AK30" i="1" s="1"/>
  <c r="J39" i="2" l="1"/>
  <c r="J39" i="3"/>
  <c r="AN95" i="1"/>
  <c r="AN96" i="1"/>
  <c r="AG94" i="1"/>
  <c r="AK26" i="1" s="1"/>
  <c r="W30" i="1"/>
  <c r="AY94" i="1"/>
  <c r="AZ94" i="1"/>
  <c r="W29" i="1" s="1"/>
  <c r="W31" i="1"/>
  <c r="AV94" i="1" l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<sst xmlns="http://schemas.openxmlformats.org/spreadsheetml/2006/main" count="570" uniqueCount="152">
  <si>
    <t>Export Komplet</t>
  </si>
  <si>
    <t/>
  </si>
  <si>
    <t>2.0</t>
  </si>
  <si>
    <t>ZAMOK</t>
  </si>
  <si>
    <t>False</t>
  </si>
  <si>
    <t>{60d34a11-9298-477d-9d9f-c89d2bc6e469}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</si>
  <si>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</si>
  <si>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</si>
  <si>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</si>
  <si>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</si>
  <si>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</si>
  <si>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</si>
  <si>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</si>
  <si>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</si>
  <si>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10-2020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</si>
  <si>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</si>
  <si>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</si>
  <si>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Upgrade Virtualizační platformy VMware pro GTN CDP Přerov</t>
  </si>
  <si>
    <t>KSO:</t>
  </si>
  <si>
    <t>CC-CZ:</t>
  </si>
  <si>
    <t>Místo:</t>
  </si>
  <si>
    <t>CDP Přerov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</si>
  <si>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</si>
  <si>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</si>
  <si>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</si>
  <si>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</si>
  <si>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</si>
  <si>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</si>
  <si>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</si>
  <si>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</si>
  <si>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</si>
  <si>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</si>
  <si>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</si>
  <si>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</si>
  <si>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</si>
  <si>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</si>
  <si>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</si>
  <si>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</si>
  <si>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</si>
  <si>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</si>
  <si>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</si>
  <si>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</si>
  <si>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</si>
  <si>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</si>
  <si>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</si>
  <si>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</si>
  <si>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</si>
  <si>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</si>
  <si>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</si>
  <si>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</si>
  <si>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</si>
  <si>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</si>
  <si>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</si>
  <si>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</si>
  <si>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</si>
  <si>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</si>
  <si>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</si>
  <si>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</si>
  <si>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</si>
  <si>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</si>
  <si>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</si>
  <si>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</si>
  <si>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</si>
  <si>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</si>
  <si>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</si>
  <si>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</si>
  <si>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</si>
  <si>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</si>
  <si>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</si>
  <si>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</si>
  <si>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</si>
  <si>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</si>
  <si>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</si>
  <si>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</si>
  <si>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</si>
  <si>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</si>
  <si>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</si>
  <si>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</si>
  <si>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</si>
  <si>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CDP trať Břeclav - Brno</t>
  </si>
  <si>
    <t>PRO</t>
  </si>
  <si>
    <t>1</t>
  </si>
  <si>
    <t>{85d00e2b-e6fd-4b41-8406-9feaf16b06a2}</t>
  </si>
  <si>
    <t>2</t>
  </si>
  <si>
    <t>PS 02</t>
  </si>
  <si>
    <t>CDP cvičný sál</t>
  </si>
  <si>
    <t>STA</t>
  </si>
  <si>
    <t>{3d8ecdfc-f904-40cc-88b4-d38cbcc2541b}</t>
  </si>
  <si>
    <t>KRYCÍ LIST SOUPISU PRACÍ</t>
  </si>
  <si>
    <t>Objekt:</t>
  </si>
  <si>
    <t>PS 01 - CDP trať Břeclav - Brno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</si>
  <si>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</si>
  <si>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</si>
  <si>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</si>
  <si>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</si>
  <si>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</si>
  <si>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</si>
  <si>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</si>
  <si>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</si>
  <si>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</si>
  <si>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</si>
  <si>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</si>
  <si>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</si>
  <si>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</si>
  <si>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</si>
  <si>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</si>
  <si>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</si>
  <si>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</si>
  <si>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</si>
  <si>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</si>
  <si>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</si>
  <si>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7595500211R</t>
  </si>
  <si>
    <t>Upgrade serveru pro virtualizaci klientů GTN CDP VMware</t>
  </si>
  <si>
    <t>kus</t>
  </si>
  <si>
    <t>ROZPOCET</t>
  </si>
  <si>
    <t>1654277433</t>
  </si>
  <si>
    <t>PP</t>
  </si>
  <si>
    <t>Upgrade serveru  VMware pro virtualizaci klientů GTN CDP 2</t>
  </si>
  <si>
    <t>P</t>
  </si>
  <si>
    <t>Poznámka k položce:_x000D_
sada 2ks: Procesory min. 6-core, min. 3,4GHz (2ks) s RAM 64GB, DDR4 (4ks), 10 Gigabit dual port síťová karta (2ks)</t>
  </si>
  <si>
    <t>7595500212R</t>
  </si>
  <si>
    <t>Datové úložiště  pro virtualizované datacentrum</t>
  </si>
  <si>
    <t>-698596808</t>
  </si>
  <si>
    <t xml:space="preserve">Datové úložiště  pro virtualizované datacentrum </t>
  </si>
  <si>
    <t>Poznámka k položce:_x000D_
např. HPE MSA 2050ES SAN DC SFF Storage vč. pevných disků 6ks  4x 1,2 TB SAS SFF hot-plug pevný disk a 2x 2TB SAS SFF hot-plug pevný disk a 1GbE/10GbEiSCSI connectivity a 10Gbit kabeláže.</t>
  </si>
  <si>
    <t>3</t>
  </si>
  <si>
    <t>7595500213R</t>
  </si>
  <si>
    <t>Propojovací switch 10 Gbit vč. propojovací kabelizace</t>
  </si>
  <si>
    <t>-962933907</t>
  </si>
  <si>
    <t xml:space="preserve">Propojovací switch 10 Gbit vč. propojovací kabelizace </t>
  </si>
  <si>
    <t>Poznámka k položce:_x000D_
např. Switch Aruba včetně modulů SFP ( sada 2ks 2540 a 2ks 2530)</t>
  </si>
  <si>
    <t>OST</t>
  </si>
  <si>
    <t>Ostatní</t>
  </si>
  <si>
    <t>4</t>
  </si>
  <si>
    <t>K</t>
  </si>
  <si>
    <t>7595505100R</t>
  </si>
  <si>
    <t>Komplexní SW instalace, konfigurace a oživení virtualizace klientů GTN CDP</t>
  </si>
  <si>
    <t>485479739</t>
  </si>
  <si>
    <t>Komplexní SW instalace, konfigurace a oživení virtualizace klientů GTN CDP vč. 5-letá podpora HPE Packaged Support Serice Foundation Care NBD - servisní podpora HW a SW  tretích stran s odezvou do druhého pracovního dne</t>
  </si>
  <si>
    <t>5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</si>
  <si>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</si>
  <si>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</si>
  <si>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-2012026286</t>
  </si>
  <si>
    <t>Doprava obousměrná (např. dodávek z vlastních zásob zhotovitele nebo objednatele nebo výzisku) mechanizací o nosnosti do 3,5 t elektrosoučástek, montážního materiálu, kameniva, písku, dlažebních kostek, suti, atd.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</si>
  <si>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</si>
  <si>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PS 02 - CDP cvičný sál</t>
  </si>
  <si>
    <t>1604842175</t>
  </si>
  <si>
    <t xml:space="preserve">Upgrade serveru  VMware pro virtualizaci klientů GTN CDP </t>
  </si>
  <si>
    <t>-933200004</t>
  </si>
  <si>
    <t>-571395256</t>
  </si>
  <si>
    <t>511760643</t>
  </si>
  <si>
    <t>-472419343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</si>
</sst>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18"/>
      <c r="AQ5" s="18"/>
      <c r="AR5" s="16"/>
      <c r="BE5" s="210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18"/>
      <c r="AQ6" s="18"/>
      <c r="AR6" s="16"/>
      <c r="BE6" s="211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11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/>
      <c r="AO8" s="18"/>
      <c r="AP8" s="18"/>
      <c r="AQ8" s="18"/>
      <c r="AR8" s="16"/>
      <c r="BE8" s="211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11"/>
      <c r="BS9" s="13" t="s">
        <v>6</v>
      </c>
    </row>
    <row r="10" spans="1:74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1</v>
      </c>
      <c r="AO10" s="18"/>
      <c r="AP10" s="18"/>
      <c r="AQ10" s="18"/>
      <c r="AR10" s="16"/>
      <c r="BE10" s="211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25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11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11"/>
      <c r="BS12" s="13" t="s">
        <v>6</v>
      </c>
    </row>
    <row r="13" spans="1:74" s="1" customFormat="1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7" t="s">
        <v>28</v>
      </c>
      <c r="AO13" s="18"/>
      <c r="AP13" s="18"/>
      <c r="AQ13" s="18"/>
      <c r="AR13" s="16"/>
      <c r="BE13" s="211"/>
      <c r="BS13" s="13" t="s">
        <v>6</v>
      </c>
    </row>
    <row r="14" spans="1:74">
      <c r="B14" s="17"/>
      <c r="C14" s="18"/>
      <c r="D14" s="18"/>
      <c r="E14" s="216" t="s">
        <v>28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5" t="s">
        <v>26</v>
      </c>
      <c r="AL14" s="18"/>
      <c r="AM14" s="18"/>
      <c r="AN14" s="27" t="s">
        <v>28</v>
      </c>
      <c r="AO14" s="18"/>
      <c r="AP14" s="18"/>
      <c r="AQ14" s="18"/>
      <c r="AR14" s="16"/>
      <c r="BE14" s="211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11"/>
      <c r="BS15" s="13" t="s">
        <v>4</v>
      </c>
    </row>
    <row r="16" spans="1:74" s="1" customFormat="1" ht="12" customHeight="1">
      <c r="B16" s="17"/>
      <c r="C16" s="18"/>
      <c r="D16" s="25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211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11"/>
      <c r="BS17" s="13" t="s">
        <v>30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11"/>
      <c r="BS18" s="13" t="s">
        <v>6</v>
      </c>
    </row>
    <row r="19" spans="1:71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211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11"/>
      <c r="BS20" s="13" t="s">
        <v>30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11"/>
    </row>
    <row r="22" spans="1:71" s="1" customFormat="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11"/>
    </row>
    <row r="23" spans="1:71" s="1" customFormat="1" ht="16.5" customHeight="1">
      <c r="B23" s="17"/>
      <c r="C23" s="18"/>
      <c r="D23" s="18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18"/>
      <c r="AP23" s="18"/>
      <c r="AQ23" s="18"/>
      <c r="AR23" s="16"/>
      <c r="BE23" s="211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11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11"/>
    </row>
    <row r="26" spans="1:71" s="2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0</v>
      </c>
      <c r="AL26" s="220"/>
      <c r="AM26" s="220"/>
      <c r="AN26" s="220"/>
      <c r="AO26" s="220"/>
      <c r="AP26" s="32"/>
      <c r="AQ26" s="32"/>
      <c r="AR26" s="35"/>
      <c r="BE26" s="211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11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21" t="s">
        <v>34</v>
      </c>
      <c r="M28" s="221"/>
      <c r="N28" s="221"/>
      <c r="O28" s="221"/>
      <c r="P28" s="221"/>
      <c r="Q28" s="32"/>
      <c r="R28" s="32"/>
      <c r="S28" s="32"/>
      <c r="T28" s="32"/>
      <c r="U28" s="32"/>
      <c r="V28" s="32"/>
      <c r="W28" s="221" t="s">
        <v>35</v>
      </c>
      <c r="X28" s="221"/>
      <c r="Y28" s="221"/>
      <c r="Z28" s="221"/>
      <c r="AA28" s="221"/>
      <c r="AB28" s="221"/>
      <c r="AC28" s="221"/>
      <c r="AD28" s="221"/>
      <c r="AE28" s="221"/>
      <c r="AF28" s="32"/>
      <c r="AG28" s="32"/>
      <c r="AH28" s="32"/>
      <c r="AI28" s="32"/>
      <c r="AJ28" s="32"/>
      <c r="AK28" s="221" t="s">
        <v>36</v>
      </c>
      <c r="AL28" s="221"/>
      <c r="AM28" s="221"/>
      <c r="AN28" s="221"/>
      <c r="AO28" s="221"/>
      <c r="AP28" s="32"/>
      <c r="AQ28" s="32"/>
      <c r="AR28" s="35"/>
      <c r="BE28" s="211"/>
    </row>
    <row r="29" spans="1:71" s="3" customFormat="1" ht="14.45" customHeight="1">
      <c r="B29" s="36"/>
      <c r="C29" s="37"/>
      <c r="D29" s="25" t="s">
        <v>37</v>
      </c>
      <c r="E29" s="37"/>
      <c r="F29" s="25" t="s">
        <v>38</v>
      </c>
      <c r="G29" s="37"/>
      <c r="H29" s="37"/>
      <c r="I29" s="37"/>
      <c r="J29" s="37"/>
      <c r="K29" s="37"/>
      <c r="L29" s="224">
        <v>0.21</v>
      </c>
      <c r="M29" s="223"/>
      <c r="N29" s="223"/>
      <c r="O29" s="223"/>
      <c r="P29" s="223"/>
      <c r="Q29" s="37"/>
      <c r="R29" s="37"/>
      <c r="S29" s="37"/>
      <c r="T29" s="37"/>
      <c r="U29" s="37"/>
      <c r="V29" s="37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7"/>
      <c r="AG29" s="37"/>
      <c r="AH29" s="37"/>
      <c r="AI29" s="37"/>
      <c r="AJ29" s="37"/>
      <c r="AK29" s="222">
        <f>ROUND(AV94, 2)</f>
        <v>0</v>
      </c>
      <c r="AL29" s="223"/>
      <c r="AM29" s="223"/>
      <c r="AN29" s="223"/>
      <c r="AO29" s="223"/>
      <c r="AP29" s="37"/>
      <c r="AQ29" s="37"/>
      <c r="AR29" s="38"/>
      <c r="BE29" s="212"/>
    </row>
    <row r="30" spans="1:71" s="3" customFormat="1" ht="14.45" customHeight="1">
      <c r="B30" s="36"/>
      <c r="C30" s="37"/>
      <c r="D30" s="37"/>
      <c r="E30" s="37"/>
      <c r="F30" s="25" t="s">
        <v>39</v>
      </c>
      <c r="G30" s="37"/>
      <c r="H30" s="37"/>
      <c r="I30" s="37"/>
      <c r="J30" s="37"/>
      <c r="K30" s="37"/>
      <c r="L30" s="224">
        <v>0.15</v>
      </c>
      <c r="M30" s="223"/>
      <c r="N30" s="223"/>
      <c r="O30" s="223"/>
      <c r="P30" s="223"/>
      <c r="Q30" s="37"/>
      <c r="R30" s="37"/>
      <c r="S30" s="37"/>
      <c r="T30" s="37"/>
      <c r="U30" s="37"/>
      <c r="V30" s="37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7"/>
      <c r="AG30" s="37"/>
      <c r="AH30" s="37"/>
      <c r="AI30" s="37"/>
      <c r="AJ30" s="37"/>
      <c r="AK30" s="222">
        <f>ROUND(AW94, 2)</f>
        <v>0</v>
      </c>
      <c r="AL30" s="223"/>
      <c r="AM30" s="223"/>
      <c r="AN30" s="223"/>
      <c r="AO30" s="223"/>
      <c r="AP30" s="37"/>
      <c r="AQ30" s="37"/>
      <c r="AR30" s="38"/>
      <c r="BE30" s="212"/>
    </row>
    <row r="31" spans="1:71" s="3" customFormat="1" ht="14.45" hidden="1" customHeight="1">
      <c r="B31" s="36"/>
      <c r="C31" s="37"/>
      <c r="D31" s="37"/>
      <c r="E31" s="37"/>
      <c r="F31" s="25" t="s">
        <v>40</v>
      </c>
      <c r="G31" s="37"/>
      <c r="H31" s="37"/>
      <c r="I31" s="37"/>
      <c r="J31" s="37"/>
      <c r="K31" s="37"/>
      <c r="L31" s="224">
        <v>0.21</v>
      </c>
      <c r="M31" s="223"/>
      <c r="N31" s="223"/>
      <c r="O31" s="223"/>
      <c r="P31" s="223"/>
      <c r="Q31" s="37"/>
      <c r="R31" s="37"/>
      <c r="S31" s="37"/>
      <c r="T31" s="37"/>
      <c r="U31" s="37"/>
      <c r="V31" s="37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7"/>
      <c r="AG31" s="37"/>
      <c r="AH31" s="37"/>
      <c r="AI31" s="37"/>
      <c r="AJ31" s="37"/>
      <c r="AK31" s="222">
        <v>0</v>
      </c>
      <c r="AL31" s="223"/>
      <c r="AM31" s="223"/>
      <c r="AN31" s="223"/>
      <c r="AO31" s="223"/>
      <c r="AP31" s="37"/>
      <c r="AQ31" s="37"/>
      <c r="AR31" s="38"/>
      <c r="BE31" s="212"/>
    </row>
    <row r="32" spans="1:71" s="3" customFormat="1" ht="14.45" hidden="1" customHeight="1">
      <c r="B32" s="36"/>
      <c r="C32" s="37"/>
      <c r="D32" s="37"/>
      <c r="E32" s="37"/>
      <c r="F32" s="25" t="s">
        <v>41</v>
      </c>
      <c r="G32" s="37"/>
      <c r="H32" s="37"/>
      <c r="I32" s="37"/>
      <c r="J32" s="37"/>
      <c r="K32" s="37"/>
      <c r="L32" s="224">
        <v>0.15</v>
      </c>
      <c r="M32" s="223"/>
      <c r="N32" s="223"/>
      <c r="O32" s="223"/>
      <c r="P32" s="223"/>
      <c r="Q32" s="37"/>
      <c r="R32" s="37"/>
      <c r="S32" s="37"/>
      <c r="T32" s="37"/>
      <c r="U32" s="37"/>
      <c r="V32" s="37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7"/>
      <c r="AG32" s="37"/>
      <c r="AH32" s="37"/>
      <c r="AI32" s="37"/>
      <c r="AJ32" s="37"/>
      <c r="AK32" s="222">
        <v>0</v>
      </c>
      <c r="AL32" s="223"/>
      <c r="AM32" s="223"/>
      <c r="AN32" s="223"/>
      <c r="AO32" s="223"/>
      <c r="AP32" s="37"/>
      <c r="AQ32" s="37"/>
      <c r="AR32" s="38"/>
      <c r="BE32" s="212"/>
    </row>
    <row r="33" spans="1:57" s="3" customFormat="1" ht="14.45" hidden="1" customHeight="1">
      <c r="B33" s="36"/>
      <c r="C33" s="37"/>
      <c r="D33" s="37"/>
      <c r="E33" s="37"/>
      <c r="F33" s="25" t="s">
        <v>42</v>
      </c>
      <c r="G33" s="37"/>
      <c r="H33" s="37"/>
      <c r="I33" s="37"/>
      <c r="J33" s="37"/>
      <c r="K33" s="37"/>
      <c r="L33" s="224">
        <v>0</v>
      </c>
      <c r="M33" s="223"/>
      <c r="N33" s="223"/>
      <c r="O33" s="223"/>
      <c r="P33" s="223"/>
      <c r="Q33" s="37"/>
      <c r="R33" s="37"/>
      <c r="S33" s="37"/>
      <c r="T33" s="37"/>
      <c r="U33" s="37"/>
      <c r="V33" s="37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7"/>
      <c r="AG33" s="37"/>
      <c r="AH33" s="37"/>
      <c r="AI33" s="37"/>
      <c r="AJ33" s="37"/>
      <c r="AK33" s="222">
        <v>0</v>
      </c>
      <c r="AL33" s="223"/>
      <c r="AM33" s="223"/>
      <c r="AN33" s="223"/>
      <c r="AO33" s="223"/>
      <c r="AP33" s="37"/>
      <c r="AQ33" s="37"/>
      <c r="AR33" s="38"/>
      <c r="BE33" s="212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11"/>
    </row>
    <row r="35" spans="1:57" s="2" customFormat="1" ht="25.9" customHeight="1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25" t="s">
        <v>45</v>
      </c>
      <c r="Y35" s="226"/>
      <c r="Z35" s="226"/>
      <c r="AA35" s="226"/>
      <c r="AB35" s="226"/>
      <c r="AC35" s="41"/>
      <c r="AD35" s="41"/>
      <c r="AE35" s="41"/>
      <c r="AF35" s="41"/>
      <c r="AG35" s="41"/>
      <c r="AH35" s="41"/>
      <c r="AI35" s="41"/>
      <c r="AJ35" s="41"/>
      <c r="AK35" s="227">
        <f>SUM(AK26:AK33)</f>
        <v>0</v>
      </c>
      <c r="AL35" s="226"/>
      <c r="AM35" s="226"/>
      <c r="AN35" s="226"/>
      <c r="AO35" s="22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48</v>
      </c>
      <c r="AI60" s="34"/>
      <c r="AJ60" s="34"/>
      <c r="AK60" s="34"/>
      <c r="AL60" s="34"/>
      <c r="AM60" s="48" t="s">
        <v>49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51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48</v>
      </c>
      <c r="AI75" s="34"/>
      <c r="AJ75" s="34"/>
      <c r="AK75" s="34"/>
      <c r="AL75" s="34"/>
      <c r="AM75" s="48" t="s">
        <v>49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10-2020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29" t="str">
        <f>K6</f>
        <v>Upgrade Virtualizační platformy VMware pro GTN CDP Přerov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CDP Přerov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31" t="str">
        <f>IF(AN8= "","",AN8)</f>
        <v/>
      </c>
      <c r="AN87" s="231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29</v>
      </c>
      <c r="AJ89" s="32"/>
      <c r="AK89" s="32"/>
      <c r="AL89" s="32"/>
      <c r="AM89" s="232" t="str">
        <f>IF(E17="","",E17)</f>
        <v xml:space="preserve"> </v>
      </c>
      <c r="AN89" s="233"/>
      <c r="AO89" s="233"/>
      <c r="AP89" s="233"/>
      <c r="AQ89" s="32"/>
      <c r="AR89" s="35"/>
      <c r="AS89" s="234" t="s">
        <v>53</v>
      </c>
      <c r="AT89" s="235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32" t="str">
        <f>IF(E20="","",E20)</f>
        <v xml:space="preserve"> </v>
      </c>
      <c r="AN90" s="233"/>
      <c r="AO90" s="233"/>
      <c r="AP90" s="233"/>
      <c r="AQ90" s="32"/>
      <c r="AR90" s="35"/>
      <c r="AS90" s="236"/>
      <c r="AT90" s="237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8"/>
      <c r="AT91" s="239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40" t="s">
        <v>54</v>
      </c>
      <c r="D92" s="241"/>
      <c r="E92" s="241"/>
      <c r="F92" s="241"/>
      <c r="G92" s="241"/>
      <c r="H92" s="69"/>
      <c r="I92" s="242" t="s">
        <v>55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56</v>
      </c>
      <c r="AH92" s="241"/>
      <c r="AI92" s="241"/>
      <c r="AJ92" s="241"/>
      <c r="AK92" s="241"/>
      <c r="AL92" s="241"/>
      <c r="AM92" s="241"/>
      <c r="AN92" s="242" t="s">
        <v>57</v>
      </c>
      <c r="AO92" s="241"/>
      <c r="AP92" s="244"/>
      <c r="AQ92" s="70" t="s">
        <v>58</v>
      </c>
      <c r="AR92" s="35"/>
      <c r="AS92" s="71" t="s">
        <v>59</v>
      </c>
      <c r="AT92" s="72" t="s">
        <v>60</v>
      </c>
      <c r="AU92" s="72" t="s">
        <v>61</v>
      </c>
      <c r="AV92" s="72" t="s">
        <v>62</v>
      </c>
      <c r="AW92" s="72" t="s">
        <v>63</v>
      </c>
      <c r="AX92" s="72" t="s">
        <v>64</v>
      </c>
      <c r="AY92" s="72" t="s">
        <v>65</v>
      </c>
      <c r="AZ92" s="72" t="s">
        <v>66</v>
      </c>
      <c r="BA92" s="72" t="s">
        <v>67</v>
      </c>
      <c r="BB92" s="72" t="s">
        <v>68</v>
      </c>
      <c r="BC92" s="72" t="s">
        <v>69</v>
      </c>
      <c r="BD92" s="73" t="s">
        <v>70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71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8">
        <f>ROUND(SUM(AG95:AG96),2)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1" t="s">
        <v>1</v>
      </c>
      <c r="AR94" s="82"/>
      <c r="AS94" s="83">
        <f>ROUND(SUM(AS95:AS96),2)</f>
        <v>0</v>
      </c>
      <c r="AT94" s="84">
        <f>ROUND(SUM(AV94:AW94),2)</f>
        <v>0</v>
      </c>
      <c r="AU94" s="85">
        <f>ROUND(SUM(AU95:AU96),5)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ROUND(SUM(AZ95:AZ96),2)</f>
        <v>0</v>
      </c>
      <c r="BA94" s="84">
        <f>ROUND(SUM(BA95:BA96),2)</f>
        <v>0</v>
      </c>
      <c r="BB94" s="84">
        <f>ROUND(SUM(BB95:BB96),2)</f>
        <v>0</v>
      </c>
      <c r="BC94" s="84">
        <f>ROUND(SUM(BC95:BC96),2)</f>
        <v>0</v>
      </c>
      <c r="BD94" s="86">
        <f>ROUND(SUM(BD95:BD96),2)</f>
        <v>0</v>
      </c>
      <c r="BS94" s="87" t="s">
        <v>72</v>
      </c>
      <c r="BT94" s="87" t="s">
        <v>73</v>
      </c>
      <c r="BU94" s="88" t="s">
        <v>74</v>
      </c>
      <c r="BV94" s="87" t="s">
        <v>75</v>
      </c>
      <c r="BW94" s="87" t="s">
        <v>5</v>
      </c>
      <c r="BX94" s="87" t="s">
        <v>76</v>
      </c>
      <c r="CL94" s="87" t="s">
        <v>1</v>
      </c>
    </row>
    <row r="95" spans="1:91" s="7" customFormat="1" ht="16.5" customHeight="1">
      <c r="A95" s="89" t="s">
        <v>77</v>
      </c>
      <c r="B95" s="90"/>
      <c r="C95" s="91"/>
      <c r="D95" s="247" t="s">
        <v>78</v>
      </c>
      <c r="E95" s="247"/>
      <c r="F95" s="247"/>
      <c r="G95" s="247"/>
      <c r="H95" s="247"/>
      <c r="I95" s="92"/>
      <c r="J95" s="247" t="s">
        <v>79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'PS 01 - CDP trať Břeclav ...'!J30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3" t="s">
        <v>80</v>
      </c>
      <c r="AR95" s="94"/>
      <c r="AS95" s="95">
        <v>0</v>
      </c>
      <c r="AT95" s="96">
        <f>ROUND(SUM(AV95:AW95),2)</f>
        <v>0</v>
      </c>
      <c r="AU95" s="97">
        <f>'PS 01 - CDP trať Břeclav ...'!P117</f>
        <v>0</v>
      </c>
      <c r="AV95" s="96">
        <f>'PS 01 - CDP trať Břeclav ...'!J33</f>
        <v>0</v>
      </c>
      <c r="AW95" s="96">
        <f>'PS 01 - CDP trať Břeclav ...'!J34</f>
        <v>0</v>
      </c>
      <c r="AX95" s="96">
        <f>'PS 01 - CDP trať Břeclav ...'!J35</f>
        <v>0</v>
      </c>
      <c r="AY95" s="96">
        <f>'PS 01 - CDP trať Břeclav ...'!J36</f>
        <v>0</v>
      </c>
      <c r="AZ95" s="96">
        <f>'PS 01 - CDP trať Břeclav ...'!F33</f>
        <v>0</v>
      </c>
      <c r="BA95" s="96">
        <f>'PS 01 - CDP trať Břeclav ...'!F34</f>
        <v>0</v>
      </c>
      <c r="BB95" s="96">
        <f>'PS 01 - CDP trať Břeclav ...'!F35</f>
        <v>0</v>
      </c>
      <c r="BC95" s="96">
        <f>'PS 01 - CDP trať Břeclav ...'!F36</f>
        <v>0</v>
      </c>
      <c r="BD95" s="98">
        <f>'PS 01 - CDP trať Břeclav ...'!F37</f>
        <v>0</v>
      </c>
      <c r="BT95" s="99" t="s">
        <v>81</v>
      </c>
      <c r="BV95" s="99" t="s">
        <v>75</v>
      </c>
      <c r="BW95" s="99" t="s">
        <v>82</v>
      </c>
      <c r="BX95" s="99" t="s">
        <v>5</v>
      </c>
      <c r="CL95" s="99" t="s">
        <v>1</v>
      </c>
      <c r="CM95" s="99" t="s">
        <v>83</v>
      </c>
    </row>
    <row r="96" spans="1:91" s="7" customFormat="1" ht="16.5" customHeight="1">
      <c r="A96" s="89" t="s">
        <v>77</v>
      </c>
      <c r="B96" s="90"/>
      <c r="C96" s="91"/>
      <c r="D96" s="247" t="s">
        <v>84</v>
      </c>
      <c r="E96" s="247"/>
      <c r="F96" s="247"/>
      <c r="G96" s="247"/>
      <c r="H96" s="247"/>
      <c r="I96" s="92"/>
      <c r="J96" s="247" t="s">
        <v>85</v>
      </c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247"/>
      <c r="AD96" s="247"/>
      <c r="AE96" s="247"/>
      <c r="AF96" s="247"/>
      <c r="AG96" s="245">
        <f>'PS 02 - CDP cvičný sál'!J30</f>
        <v>0</v>
      </c>
      <c r="AH96" s="246"/>
      <c r="AI96" s="246"/>
      <c r="AJ96" s="246"/>
      <c r="AK96" s="246"/>
      <c r="AL96" s="246"/>
      <c r="AM96" s="246"/>
      <c r="AN96" s="245">
        <f>SUM(AG96,AT96)</f>
        <v>0</v>
      </c>
      <c r="AO96" s="246"/>
      <c r="AP96" s="246"/>
      <c r="AQ96" s="93" t="s">
        <v>86</v>
      </c>
      <c r="AR96" s="94"/>
      <c r="AS96" s="100">
        <v>0</v>
      </c>
      <c r="AT96" s="101">
        <f>ROUND(SUM(AV96:AW96),2)</f>
        <v>0</v>
      </c>
      <c r="AU96" s="102">
        <f>'PS 02 - CDP cvičný sál'!P117</f>
        <v>0</v>
      </c>
      <c r="AV96" s="101">
        <f>'PS 02 - CDP cvičný sál'!J33</f>
        <v>0</v>
      </c>
      <c r="AW96" s="101">
        <f>'PS 02 - CDP cvičný sál'!J34</f>
        <v>0</v>
      </c>
      <c r="AX96" s="101">
        <f>'PS 02 - CDP cvičný sál'!J35</f>
        <v>0</v>
      </c>
      <c r="AY96" s="101">
        <f>'PS 02 - CDP cvičný sál'!J36</f>
        <v>0</v>
      </c>
      <c r="AZ96" s="101">
        <f>'PS 02 - CDP cvičný sál'!F33</f>
        <v>0</v>
      </c>
      <c r="BA96" s="101">
        <f>'PS 02 - CDP cvičný sál'!F34</f>
        <v>0</v>
      </c>
      <c r="BB96" s="101">
        <f>'PS 02 - CDP cvičný sál'!F35</f>
        <v>0</v>
      </c>
      <c r="BC96" s="101">
        <f>'PS 02 - CDP cvičný sál'!F36</f>
        <v>0</v>
      </c>
      <c r="BD96" s="103">
        <f>'PS 02 - CDP cvičný sál'!F37</f>
        <v>0</v>
      </c>
      <c r="BT96" s="99" t="s">
        <v>81</v>
      </c>
      <c r="BV96" s="99" t="s">
        <v>75</v>
      </c>
      <c r="BW96" s="99" t="s">
        <v>87</v>
      </c>
      <c r="BX96" s="99" t="s">
        <v>5</v>
      </c>
      <c r="CL96" s="99" t="s">
        <v>1</v>
      </c>
      <c r="CM96" s="99" t="s">
        <v>83</v>
      </c>
    </row>
    <row r="97" spans="1:57" s="2" customFormat="1" ht="30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35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sheetProtection algorithmName="SHA-512" hashValue="Es54BIFj965Nk+FZnUE0WQ5dbsrjka0tpfGKQifKvSrhN3MV/JVDShXHZOmmYSS+66r966GlG6rJe+xw/uXcBg==" saltValue="W4dKuuHiEhP7eUKW0pA633EzHgftOUcSxjASD6ws8r2LBrWnWIZ6x3zf/BR/JO5gIJ6D4vbqmTbgukzLatHtM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01 - CDP trať Břeclav ...'!C2" display="/"/>
    <hyperlink ref="A96" location="'PS 02 - CDP cvičný sál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3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83</v>
      </c>
    </row>
    <row r="4" spans="1:46" s="1" customFormat="1" ht="24.95" customHeight="1">
      <c r="B4" s="16"/>
      <c r="D4" s="106" t="s">
        <v>88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1" t="str">
        <f>'Rekapitulace stavby'!K6</f>
        <v>Upgrade Virtualizační platformy VMware pro GTN CDP Přerov</v>
      </c>
      <c r="F7" s="252"/>
      <c r="G7" s="252"/>
      <c r="H7" s="252"/>
      <c r="L7" s="16"/>
    </row>
    <row r="8" spans="1:46" s="2" customFormat="1" ht="12" customHeight="1">
      <c r="A8" s="30"/>
      <c r="B8" s="35"/>
      <c r="C8" s="30"/>
      <c r="D8" s="108" t="s">
        <v>89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3" t="s">
        <v>90</v>
      </c>
      <c r="F9" s="254"/>
      <c r="G9" s="254"/>
      <c r="H9" s="254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>
        <f>'Rekapitulace stavby'!AN8</f>
        <v>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23</v>
      </c>
      <c r="E14" s="30"/>
      <c r="F14" s="30"/>
      <c r="G14" s="30"/>
      <c r="H14" s="30"/>
      <c r="I14" s="108" t="s">
        <v>24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26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27</v>
      </c>
      <c r="E17" s="30"/>
      <c r="F17" s="30"/>
      <c r="G17" s="30"/>
      <c r="H17" s="30"/>
      <c r="I17" s="108" t="s">
        <v>24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5" t="str">
        <f>'Rekapitulace stavby'!E14</f>
        <v>Vyplň údaj</v>
      </c>
      <c r="F18" s="256"/>
      <c r="G18" s="256"/>
      <c r="H18" s="256"/>
      <c r="I18" s="108" t="s">
        <v>26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29</v>
      </c>
      <c r="E20" s="30"/>
      <c r="F20" s="30"/>
      <c r="G20" s="30"/>
      <c r="H20" s="30"/>
      <c r="I20" s="108" t="s">
        <v>24</v>
      </c>
      <c r="J20" s="109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IF('Rekapitulace stavby'!E17="","",'Rekapitulace stavby'!E17)</f>
        <v xml:space="preserve"> </v>
      </c>
      <c r="F21" s="30"/>
      <c r="G21" s="30"/>
      <c r="H21" s="30"/>
      <c r="I21" s="108" t="s">
        <v>26</v>
      </c>
      <c r="J21" s="109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31</v>
      </c>
      <c r="E23" s="30"/>
      <c r="F23" s="30"/>
      <c r="G23" s="30"/>
      <c r="H23" s="30"/>
      <c r="I23" s="108" t="s">
        <v>24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26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32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7" t="s">
        <v>1</v>
      </c>
      <c r="F27" s="257"/>
      <c r="G27" s="257"/>
      <c r="H27" s="25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33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35</v>
      </c>
      <c r="G32" s="30"/>
      <c r="H32" s="30"/>
      <c r="I32" s="117" t="s">
        <v>34</v>
      </c>
      <c r="J32" s="117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37</v>
      </c>
      <c r="E33" s="108" t="s">
        <v>38</v>
      </c>
      <c r="F33" s="119">
        <f>ROUND((SUM(BE117:BE132)),  2)</f>
        <v>0</v>
      </c>
      <c r="G33" s="30"/>
      <c r="H33" s="30"/>
      <c r="I33" s="120">
        <v>0.21</v>
      </c>
      <c r="J33" s="119">
        <f>ROUND(((SUM(BE117:BE132))*I33),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39</v>
      </c>
      <c r="F34" s="119">
        <f>ROUND((SUM(BF117:BF132)),  2)</f>
        <v>0</v>
      </c>
      <c r="G34" s="30"/>
      <c r="H34" s="30"/>
      <c r="I34" s="120">
        <v>0.15</v>
      </c>
      <c r="J34" s="119">
        <f>ROUND(((SUM(BF117:BF132))*I34),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40</v>
      </c>
      <c r="F35" s="119">
        <f>ROUND((SUM(BG117:BG132)),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41</v>
      </c>
      <c r="F36" s="119">
        <f>ROUND((SUM(BH117:BH132)),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42</v>
      </c>
      <c r="F37" s="119">
        <f>ROUND((SUM(BI117:BI132)),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8" t="str">
        <f>E7</f>
        <v>Upgrade Virtualizační platformy VMware pro GTN CDP Přerov</v>
      </c>
      <c r="F85" s="259"/>
      <c r="G85" s="259"/>
      <c r="H85" s="259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29" t="str">
        <f>E9</f>
        <v>PS 01 - CDP trať Břeclav - Brno</v>
      </c>
      <c r="F87" s="260"/>
      <c r="G87" s="260"/>
      <c r="H87" s="260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CDP Přerov</v>
      </c>
      <c r="G89" s="32"/>
      <c r="H89" s="32"/>
      <c r="I89" s="25" t="s">
        <v>22</v>
      </c>
      <c r="J89" s="62">
        <f>IF(J12="","",J12)</f>
        <v>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92</v>
      </c>
      <c r="D94" s="140"/>
      <c r="E94" s="140"/>
      <c r="F94" s="140"/>
      <c r="G94" s="140"/>
      <c r="H94" s="140"/>
      <c r="I94" s="140"/>
      <c r="J94" s="141" t="s">
        <v>93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94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95</v>
      </c>
    </row>
    <row r="97" spans="1:31" s="9" customFormat="1" ht="24.95" customHeight="1">
      <c r="B97" s="143"/>
      <c r="C97" s="144"/>
      <c r="D97" s="145" t="s">
        <v>96</v>
      </c>
      <c r="E97" s="146"/>
      <c r="F97" s="146"/>
      <c r="G97" s="146"/>
      <c r="H97" s="146"/>
      <c r="I97" s="146"/>
      <c r="J97" s="147">
        <f>J127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97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58" t="str">
        <f>E7</f>
        <v>Upgrade Virtualizační platformy VMware pro GTN CDP Přerov</v>
      </c>
      <c r="F107" s="259"/>
      <c r="G107" s="259"/>
      <c r="H107" s="259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89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29" t="str">
        <f>E9</f>
        <v>PS 01 - CDP trať Břeclav - Brno</v>
      </c>
      <c r="F109" s="260"/>
      <c r="G109" s="260"/>
      <c r="H109" s="260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CDP Přerov</v>
      </c>
      <c r="G111" s="32"/>
      <c r="H111" s="32"/>
      <c r="I111" s="25" t="s">
        <v>22</v>
      </c>
      <c r="J111" s="62">
        <f>IF(J12="","",J12)</f>
        <v>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31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98</v>
      </c>
      <c r="D116" s="152" t="s">
        <v>58</v>
      </c>
      <c r="E116" s="152" t="s">
        <v>54</v>
      </c>
      <c r="F116" s="152" t="s">
        <v>55</v>
      </c>
      <c r="G116" s="152" t="s">
        <v>99</v>
      </c>
      <c r="H116" s="152" t="s">
        <v>100</v>
      </c>
      <c r="I116" s="152" t="s">
        <v>101</v>
      </c>
      <c r="J116" s="153" t="s">
        <v>93</v>
      </c>
      <c r="K116" s="154" t="s">
        <v>102</v>
      </c>
      <c r="L116" s="155"/>
      <c r="M116" s="71" t="s">
        <v>1</v>
      </c>
      <c r="N116" s="72" t="s">
        <v>37</v>
      </c>
      <c r="O116" s="72" t="s">
        <v>103</v>
      </c>
      <c r="P116" s="72" t="s">
        <v>104</v>
      </c>
      <c r="Q116" s="72" t="s">
        <v>105</v>
      </c>
      <c r="R116" s="72" t="s">
        <v>106</v>
      </c>
      <c r="S116" s="72" t="s">
        <v>107</v>
      </c>
      <c r="T116" s="73" t="s">
        <v>108</v>
      </c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109</v>
      </c>
      <c r="D117" s="32"/>
      <c r="E117" s="32"/>
      <c r="F117" s="32"/>
      <c r="G117" s="32"/>
      <c r="H117" s="32"/>
      <c r="I117" s="32"/>
      <c r="J117" s="156">
        <f>BK117</f>
        <v>0</v>
      </c>
      <c r="K117" s="32"/>
      <c r="L117" s="35"/>
      <c r="M117" s="74"/>
      <c r="N117" s="157"/>
      <c r="O117" s="75"/>
      <c r="P117" s="158">
        <f>P118+SUM(P119:P127)</f>
        <v>0</v>
      </c>
      <c r="Q117" s="75"/>
      <c r="R117" s="158">
        <f>R118+SUM(R119:R127)</f>
        <v>0</v>
      </c>
      <c r="S117" s="75"/>
      <c r="T117" s="159">
        <f>T118+SUM(T119:T127)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72</v>
      </c>
      <c r="AU117" s="13" t="s">
        <v>95</v>
      </c>
      <c r="BK117" s="160">
        <f>BK118+SUM(BK119:BK127)</f>
        <v>0</v>
      </c>
    </row>
    <row r="118" spans="1:65" s="2" customFormat="1" ht="24.2" customHeight="1">
      <c r="A118" s="30"/>
      <c r="B118" s="31"/>
      <c r="C118" s="161" t="s">
        <v>81</v>
      </c>
      <c r="D118" s="161" t="s">
        <v>110</v>
      </c>
      <c r="E118" s="162" t="s">
        <v>111</v>
      </c>
      <c r="F118" s="163" t="s">
        <v>112</v>
      </c>
      <c r="G118" s="164" t="s">
        <v>113</v>
      </c>
      <c r="H118" s="165">
        <v>1</v>
      </c>
      <c r="I118" s="166"/>
      <c r="J118" s="167">
        <f>ROUND(I118*H118,2)</f>
        <v>0</v>
      </c>
      <c r="K118" s="168"/>
      <c r="L118" s="169"/>
      <c r="M118" s="170" t="s">
        <v>1</v>
      </c>
      <c r="N118" s="171" t="s">
        <v>38</v>
      </c>
      <c r="O118" s="67"/>
      <c r="P118" s="172">
        <f>O118*H118</f>
        <v>0</v>
      </c>
      <c r="Q118" s="172">
        <v>0</v>
      </c>
      <c r="R118" s="172">
        <f>Q118*H118</f>
        <v>0</v>
      </c>
      <c r="S118" s="172">
        <v>0</v>
      </c>
      <c r="T118" s="173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74" t="s">
        <v>83</v>
      </c>
      <c r="AT118" s="174" t="s">
        <v>110</v>
      </c>
      <c r="AU118" s="174" t="s">
        <v>73</v>
      </c>
      <c r="AY118" s="13" t="s">
        <v>114</v>
      </c>
      <c r="BE118" s="175">
        <f>IF(N118="základní",J118,0)</f>
        <v>0</v>
      </c>
      <c r="BF118" s="175">
        <f>IF(N118="snížená",J118,0)</f>
        <v>0</v>
      </c>
      <c r="BG118" s="175">
        <f>IF(N118="zákl. přenesená",J118,0)</f>
        <v>0</v>
      </c>
      <c r="BH118" s="175">
        <f>IF(N118="sníž. přenesená",J118,0)</f>
        <v>0</v>
      </c>
      <c r="BI118" s="175">
        <f>IF(N118="nulová",J118,0)</f>
        <v>0</v>
      </c>
      <c r="BJ118" s="13" t="s">
        <v>81</v>
      </c>
      <c r="BK118" s="175">
        <f>ROUND(I118*H118,2)</f>
        <v>0</v>
      </c>
      <c r="BL118" s="13" t="s">
        <v>81</v>
      </c>
      <c r="BM118" s="174" t="s">
        <v>115</v>
      </c>
    </row>
    <row r="119" spans="1:65" s="2" customFormat="1" ht="11.25">
      <c r="A119" s="30"/>
      <c r="B119" s="31"/>
      <c r="C119" s="32"/>
      <c r="D119" s="176" t="s">
        <v>116</v>
      </c>
      <c r="E119" s="32"/>
      <c r="F119" s="177" t="s">
        <v>117</v>
      </c>
      <c r="G119" s="32"/>
      <c r="H119" s="32"/>
      <c r="I119" s="178"/>
      <c r="J119" s="32"/>
      <c r="K119" s="32"/>
      <c r="L119" s="35"/>
      <c r="M119" s="179"/>
      <c r="N119" s="180"/>
      <c r="O119" s="67"/>
      <c r="P119" s="67"/>
      <c r="Q119" s="67"/>
      <c r="R119" s="67"/>
      <c r="S119" s="67"/>
      <c r="T119" s="68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3" t="s">
        <v>116</v>
      </c>
      <c r="AU119" s="13" t="s">
        <v>73</v>
      </c>
    </row>
    <row r="120" spans="1:65" s="2" customFormat="1" ht="29.25">
      <c r="A120" s="30"/>
      <c r="B120" s="31"/>
      <c r="C120" s="32"/>
      <c r="D120" s="176" t="s">
        <v>118</v>
      </c>
      <c r="E120" s="32"/>
      <c r="F120" s="181" t="s">
        <v>119</v>
      </c>
      <c r="G120" s="32"/>
      <c r="H120" s="32"/>
      <c r="I120" s="178"/>
      <c r="J120" s="32"/>
      <c r="K120" s="32"/>
      <c r="L120" s="35"/>
      <c r="M120" s="179"/>
      <c r="N120" s="180"/>
      <c r="O120" s="67"/>
      <c r="P120" s="67"/>
      <c r="Q120" s="67"/>
      <c r="R120" s="67"/>
      <c r="S120" s="67"/>
      <c r="T120" s="68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118</v>
      </c>
      <c r="AU120" s="13" t="s">
        <v>73</v>
      </c>
    </row>
    <row r="121" spans="1:65" s="2" customFormat="1" ht="14.45" customHeight="1">
      <c r="A121" s="30"/>
      <c r="B121" s="31"/>
      <c r="C121" s="161" t="s">
        <v>83</v>
      </c>
      <c r="D121" s="161" t="s">
        <v>110</v>
      </c>
      <c r="E121" s="162" t="s">
        <v>120</v>
      </c>
      <c r="F121" s="163" t="s">
        <v>121</v>
      </c>
      <c r="G121" s="164" t="s">
        <v>113</v>
      </c>
      <c r="H121" s="165">
        <v>1</v>
      </c>
      <c r="I121" s="166"/>
      <c r="J121" s="167">
        <f>ROUND(I121*H121,2)</f>
        <v>0</v>
      </c>
      <c r="K121" s="168"/>
      <c r="L121" s="169"/>
      <c r="M121" s="170" t="s">
        <v>1</v>
      </c>
      <c r="N121" s="171" t="s">
        <v>38</v>
      </c>
      <c r="O121" s="67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4" t="s">
        <v>83</v>
      </c>
      <c r="AT121" s="174" t="s">
        <v>110</v>
      </c>
      <c r="AU121" s="174" t="s">
        <v>73</v>
      </c>
      <c r="AY121" s="13" t="s">
        <v>114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3" t="s">
        <v>81</v>
      </c>
      <c r="BK121" s="175">
        <f>ROUND(I121*H121,2)</f>
        <v>0</v>
      </c>
      <c r="BL121" s="13" t="s">
        <v>81</v>
      </c>
      <c r="BM121" s="174" t="s">
        <v>122</v>
      </c>
    </row>
    <row r="122" spans="1:65" s="2" customFormat="1" ht="11.25">
      <c r="A122" s="30"/>
      <c r="B122" s="31"/>
      <c r="C122" s="32"/>
      <c r="D122" s="176" t="s">
        <v>116</v>
      </c>
      <c r="E122" s="32"/>
      <c r="F122" s="177" t="s">
        <v>123</v>
      </c>
      <c r="G122" s="32"/>
      <c r="H122" s="32"/>
      <c r="I122" s="178"/>
      <c r="J122" s="32"/>
      <c r="K122" s="32"/>
      <c r="L122" s="35"/>
      <c r="M122" s="179"/>
      <c r="N122" s="180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116</v>
      </c>
      <c r="AU122" s="13" t="s">
        <v>73</v>
      </c>
    </row>
    <row r="123" spans="1:65" s="2" customFormat="1" ht="39">
      <c r="A123" s="30"/>
      <c r="B123" s="31"/>
      <c r="C123" s="32"/>
      <c r="D123" s="176" t="s">
        <v>118</v>
      </c>
      <c r="E123" s="32"/>
      <c r="F123" s="181" t="s">
        <v>124</v>
      </c>
      <c r="G123" s="32"/>
      <c r="H123" s="32"/>
      <c r="I123" s="178"/>
      <c r="J123" s="32"/>
      <c r="K123" s="32"/>
      <c r="L123" s="35"/>
      <c r="M123" s="179"/>
      <c r="N123" s="180"/>
      <c r="O123" s="67"/>
      <c r="P123" s="67"/>
      <c r="Q123" s="67"/>
      <c r="R123" s="67"/>
      <c r="S123" s="67"/>
      <c r="T123" s="68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118</v>
      </c>
      <c r="AU123" s="13" t="s">
        <v>73</v>
      </c>
    </row>
    <row r="124" spans="1:65" s="2" customFormat="1" ht="14.45" customHeight="1">
      <c r="A124" s="30"/>
      <c r="B124" s="31"/>
      <c r="C124" s="161" t="s">
        <v>125</v>
      </c>
      <c r="D124" s="161" t="s">
        <v>110</v>
      </c>
      <c r="E124" s="162" t="s">
        <v>126</v>
      </c>
      <c r="F124" s="163" t="s">
        <v>127</v>
      </c>
      <c r="G124" s="164" t="s">
        <v>113</v>
      </c>
      <c r="H124" s="165">
        <v>1</v>
      </c>
      <c r="I124" s="166"/>
      <c r="J124" s="167">
        <f>ROUND(I124*H124,2)</f>
        <v>0</v>
      </c>
      <c r="K124" s="168"/>
      <c r="L124" s="169"/>
      <c r="M124" s="170" t="s">
        <v>1</v>
      </c>
      <c r="N124" s="171" t="s">
        <v>38</v>
      </c>
      <c r="O124" s="67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4" t="s">
        <v>83</v>
      </c>
      <c r="AT124" s="174" t="s">
        <v>110</v>
      </c>
      <c r="AU124" s="174" t="s">
        <v>73</v>
      </c>
      <c r="AY124" s="13" t="s">
        <v>114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3" t="s">
        <v>81</v>
      </c>
      <c r="BK124" s="175">
        <f>ROUND(I124*H124,2)</f>
        <v>0</v>
      </c>
      <c r="BL124" s="13" t="s">
        <v>81</v>
      </c>
      <c r="BM124" s="174" t="s">
        <v>128</v>
      </c>
    </row>
    <row r="125" spans="1:65" s="2" customFormat="1" ht="11.25">
      <c r="A125" s="30"/>
      <c r="B125" s="31"/>
      <c r="C125" s="32"/>
      <c r="D125" s="176" t="s">
        <v>116</v>
      </c>
      <c r="E125" s="32"/>
      <c r="F125" s="177" t="s">
        <v>129</v>
      </c>
      <c r="G125" s="32"/>
      <c r="H125" s="32"/>
      <c r="I125" s="178"/>
      <c r="J125" s="32"/>
      <c r="K125" s="32"/>
      <c r="L125" s="35"/>
      <c r="M125" s="179"/>
      <c r="N125" s="180"/>
      <c r="O125" s="67"/>
      <c r="P125" s="67"/>
      <c r="Q125" s="67"/>
      <c r="R125" s="67"/>
      <c r="S125" s="67"/>
      <c r="T125" s="68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116</v>
      </c>
      <c r="AU125" s="13" t="s">
        <v>73</v>
      </c>
    </row>
    <row r="126" spans="1:65" s="2" customFormat="1" ht="19.5">
      <c r="A126" s="30"/>
      <c r="B126" s="31"/>
      <c r="C126" s="32"/>
      <c r="D126" s="176" t="s">
        <v>118</v>
      </c>
      <c r="E126" s="32"/>
      <c r="F126" s="181" t="s">
        <v>130</v>
      </c>
      <c r="G126" s="32"/>
      <c r="H126" s="32"/>
      <c r="I126" s="178"/>
      <c r="J126" s="32"/>
      <c r="K126" s="32"/>
      <c r="L126" s="35"/>
      <c r="M126" s="179"/>
      <c r="N126" s="180"/>
      <c r="O126" s="67"/>
      <c r="P126" s="67"/>
      <c r="Q126" s="67"/>
      <c r="R126" s="67"/>
      <c r="S126" s="67"/>
      <c r="T126" s="68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118</v>
      </c>
      <c r="AU126" s="13" t="s">
        <v>73</v>
      </c>
    </row>
    <row r="127" spans="1:65" s="11" customFormat="1" ht="25.9" customHeight="1">
      <c r="B127" s="182"/>
      <c r="C127" s="183"/>
      <c r="D127" s="184" t="s">
        <v>72</v>
      </c>
      <c r="E127" s="185" t="s">
        <v>131</v>
      </c>
      <c r="F127" s="185" t="s">
        <v>132</v>
      </c>
      <c r="G127" s="183"/>
      <c r="H127" s="183"/>
      <c r="I127" s="186"/>
      <c r="J127" s="187">
        <f>BK127</f>
        <v>0</v>
      </c>
      <c r="K127" s="183"/>
      <c r="L127" s="188"/>
      <c r="M127" s="189"/>
      <c r="N127" s="190"/>
      <c r="O127" s="190"/>
      <c r="P127" s="191">
        <f>SUM(P128:P132)</f>
        <v>0</v>
      </c>
      <c r="Q127" s="190"/>
      <c r="R127" s="191">
        <f>SUM(R128:R132)</f>
        <v>0</v>
      </c>
      <c r="S127" s="190"/>
      <c r="T127" s="192">
        <f>SUM(T128:T132)</f>
        <v>0</v>
      </c>
      <c r="AR127" s="193" t="s">
        <v>133</v>
      </c>
      <c r="AT127" s="194" t="s">
        <v>72</v>
      </c>
      <c r="AU127" s="194" t="s">
        <v>73</v>
      </c>
      <c r="AY127" s="193" t="s">
        <v>114</v>
      </c>
      <c r="BK127" s="195">
        <f>SUM(BK128:BK132)</f>
        <v>0</v>
      </c>
    </row>
    <row r="128" spans="1:65" s="2" customFormat="1" ht="24.2" customHeight="1">
      <c r="A128" s="30"/>
      <c r="B128" s="31"/>
      <c r="C128" s="196" t="s">
        <v>133</v>
      </c>
      <c r="D128" s="196" t="s">
        <v>134</v>
      </c>
      <c r="E128" s="197" t="s">
        <v>135</v>
      </c>
      <c r="F128" s="198" t="s">
        <v>136</v>
      </c>
      <c r="G128" s="199" t="s">
        <v>113</v>
      </c>
      <c r="H128" s="200">
        <v>1</v>
      </c>
      <c r="I128" s="201"/>
      <c r="J128" s="202">
        <f>ROUND(I128*H128,2)</f>
        <v>0</v>
      </c>
      <c r="K128" s="203"/>
      <c r="L128" s="35"/>
      <c r="M128" s="204" t="s">
        <v>1</v>
      </c>
      <c r="N128" s="205" t="s">
        <v>38</v>
      </c>
      <c r="O128" s="67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4" t="s">
        <v>81</v>
      </c>
      <c r="AT128" s="174" t="s">
        <v>134</v>
      </c>
      <c r="AU128" s="174" t="s">
        <v>81</v>
      </c>
      <c r="AY128" s="13" t="s">
        <v>114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3" t="s">
        <v>81</v>
      </c>
      <c r="BK128" s="175">
        <f>ROUND(I128*H128,2)</f>
        <v>0</v>
      </c>
      <c r="BL128" s="13" t="s">
        <v>81</v>
      </c>
      <c r="BM128" s="174" t="s">
        <v>137</v>
      </c>
    </row>
    <row r="129" spans="1:65" s="2" customFormat="1" ht="39">
      <c r="A129" s="30"/>
      <c r="B129" s="31"/>
      <c r="C129" s="32"/>
      <c r="D129" s="176" t="s">
        <v>116</v>
      </c>
      <c r="E129" s="32"/>
      <c r="F129" s="177" t="s">
        <v>138</v>
      </c>
      <c r="G129" s="32"/>
      <c r="H129" s="32"/>
      <c r="I129" s="178"/>
      <c r="J129" s="32"/>
      <c r="K129" s="32"/>
      <c r="L129" s="35"/>
      <c r="M129" s="179"/>
      <c r="N129" s="180"/>
      <c r="O129" s="67"/>
      <c r="P129" s="67"/>
      <c r="Q129" s="67"/>
      <c r="R129" s="67"/>
      <c r="S129" s="67"/>
      <c r="T129" s="68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116</v>
      </c>
      <c r="AU129" s="13" t="s">
        <v>81</v>
      </c>
    </row>
    <row r="130" spans="1:65" s="2" customFormat="1" ht="62.65" customHeight="1">
      <c r="A130" s="30"/>
      <c r="B130" s="31"/>
      <c r="C130" s="196" t="s">
        <v>139</v>
      </c>
      <c r="D130" s="196" t="s">
        <v>134</v>
      </c>
      <c r="E130" s="197" t="s">
        <v>140</v>
      </c>
      <c r="F130" s="198" t="s">
        <v>141</v>
      </c>
      <c r="G130" s="199" t="s">
        <v>113</v>
      </c>
      <c r="H130" s="200">
        <v>1</v>
      </c>
      <c r="I130" s="201"/>
      <c r="J130" s="202">
        <f>ROUND(I130*H130,2)</f>
        <v>0</v>
      </c>
      <c r="K130" s="203"/>
      <c r="L130" s="35"/>
      <c r="M130" s="204" t="s">
        <v>1</v>
      </c>
      <c r="N130" s="205" t="s">
        <v>38</v>
      </c>
      <c r="O130" s="67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4" t="s">
        <v>81</v>
      </c>
      <c r="AT130" s="174" t="s">
        <v>134</v>
      </c>
      <c r="AU130" s="174" t="s">
        <v>81</v>
      </c>
      <c r="AY130" s="13" t="s">
        <v>114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3" t="s">
        <v>81</v>
      </c>
      <c r="BK130" s="175">
        <f>ROUND(I130*H130,2)</f>
        <v>0</v>
      </c>
      <c r="BL130" s="13" t="s">
        <v>81</v>
      </c>
      <c r="BM130" s="174" t="s">
        <v>142</v>
      </c>
    </row>
    <row r="131" spans="1:65" s="2" customFormat="1" ht="136.5">
      <c r="A131" s="30"/>
      <c r="B131" s="31"/>
      <c r="C131" s="32"/>
      <c r="D131" s="176" t="s">
        <v>116</v>
      </c>
      <c r="E131" s="32"/>
      <c r="F131" s="177" t="s">
        <v>143</v>
      </c>
      <c r="G131" s="32"/>
      <c r="H131" s="32"/>
      <c r="I131" s="178"/>
      <c r="J131" s="32"/>
      <c r="K131" s="32"/>
      <c r="L131" s="35"/>
      <c r="M131" s="179"/>
      <c r="N131" s="180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116</v>
      </c>
      <c r="AU131" s="13" t="s">
        <v>81</v>
      </c>
    </row>
    <row r="132" spans="1:65" s="2" customFormat="1" ht="19.5">
      <c r="A132" s="30"/>
      <c r="B132" s="31"/>
      <c r="C132" s="32"/>
      <c r="D132" s="176" t="s">
        <v>118</v>
      </c>
      <c r="E132" s="32"/>
      <c r="F132" s="181" t="s">
        <v>144</v>
      </c>
      <c r="G132" s="32"/>
      <c r="H132" s="32"/>
      <c r="I132" s="178"/>
      <c r="J132" s="32"/>
      <c r="K132" s="32"/>
      <c r="L132" s="35"/>
      <c r="M132" s="206"/>
      <c r="N132" s="207"/>
      <c r="O132" s="208"/>
      <c r="P132" s="208"/>
      <c r="Q132" s="208"/>
      <c r="R132" s="208"/>
      <c r="S132" s="208"/>
      <c r="T132" s="209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118</v>
      </c>
      <c r="AU132" s="13" t="s">
        <v>81</v>
      </c>
    </row>
    <row r="133" spans="1:65" s="2" customFormat="1" ht="6.95" customHeight="1">
      <c r="A133" s="3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35"/>
      <c r="M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</sheetData>
  <sheetProtection algorithmName="SHA-512" hashValue="ctQAdRU/7SNdkh6Z2UT6UroL2P2NQXYGIWIcOluAm7/86xqM5tWa4hemy7Vx2EW7bFPqqG/jZsYJaK4h78q5bA==" saltValue="JNxhSIXIn8yBD1uMIbkOzVxa6Eg8fynokZXEoAKJHBrHEHCDpi7PoLWp3uhLDChunWJ/BLL64a1MQ5Sgg32y/g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3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83</v>
      </c>
    </row>
    <row r="4" spans="1:46" s="1" customFormat="1" ht="24.95" customHeight="1">
      <c r="B4" s="16"/>
      <c r="D4" s="106" t="s">
        <v>88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1" t="str">
        <f>'Rekapitulace stavby'!K6</f>
        <v>Upgrade Virtualizační platformy VMware pro GTN CDP Přerov</v>
      </c>
      <c r="F7" s="252"/>
      <c r="G7" s="252"/>
      <c r="H7" s="252"/>
      <c r="L7" s="16"/>
    </row>
    <row r="8" spans="1:46" s="2" customFormat="1" ht="12" customHeight="1">
      <c r="A8" s="30"/>
      <c r="B8" s="35"/>
      <c r="C8" s="30"/>
      <c r="D8" s="108" t="s">
        <v>89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3" t="s">
        <v>145</v>
      </c>
      <c r="F9" s="254"/>
      <c r="G9" s="254"/>
      <c r="H9" s="254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>
        <f>'Rekapitulace stavby'!AN8</f>
        <v>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23</v>
      </c>
      <c r="E14" s="30"/>
      <c r="F14" s="30"/>
      <c r="G14" s="30"/>
      <c r="H14" s="30"/>
      <c r="I14" s="108" t="s">
        <v>24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26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27</v>
      </c>
      <c r="E17" s="30"/>
      <c r="F17" s="30"/>
      <c r="G17" s="30"/>
      <c r="H17" s="30"/>
      <c r="I17" s="108" t="s">
        <v>24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5" t="str">
        <f>'Rekapitulace stavby'!E14</f>
        <v>Vyplň údaj</v>
      </c>
      <c r="F18" s="256"/>
      <c r="G18" s="256"/>
      <c r="H18" s="256"/>
      <c r="I18" s="108" t="s">
        <v>26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29</v>
      </c>
      <c r="E20" s="30"/>
      <c r="F20" s="30"/>
      <c r="G20" s="30"/>
      <c r="H20" s="30"/>
      <c r="I20" s="108" t="s">
        <v>24</v>
      </c>
      <c r="J20" s="109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IF('Rekapitulace stavby'!E17="","",'Rekapitulace stavby'!E17)</f>
        <v xml:space="preserve"> </v>
      </c>
      <c r="F21" s="30"/>
      <c r="G21" s="30"/>
      <c r="H21" s="30"/>
      <c r="I21" s="108" t="s">
        <v>26</v>
      </c>
      <c r="J21" s="109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31</v>
      </c>
      <c r="E23" s="30"/>
      <c r="F23" s="30"/>
      <c r="G23" s="30"/>
      <c r="H23" s="30"/>
      <c r="I23" s="108" t="s">
        <v>24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26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32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7" t="s">
        <v>1</v>
      </c>
      <c r="F27" s="257"/>
      <c r="G27" s="257"/>
      <c r="H27" s="25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33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35</v>
      </c>
      <c r="G32" s="30"/>
      <c r="H32" s="30"/>
      <c r="I32" s="117" t="s">
        <v>34</v>
      </c>
      <c r="J32" s="117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37</v>
      </c>
      <c r="E33" s="108" t="s">
        <v>38</v>
      </c>
      <c r="F33" s="119">
        <f>ROUND((SUM(BE117:BE132)),  2)</f>
        <v>0</v>
      </c>
      <c r="G33" s="30"/>
      <c r="H33" s="30"/>
      <c r="I33" s="120">
        <v>0.21</v>
      </c>
      <c r="J33" s="119">
        <f>ROUND(((SUM(BE117:BE132))*I33),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39</v>
      </c>
      <c r="F34" s="119">
        <f>ROUND((SUM(BF117:BF132)),  2)</f>
        <v>0</v>
      </c>
      <c r="G34" s="30"/>
      <c r="H34" s="30"/>
      <c r="I34" s="120">
        <v>0.15</v>
      </c>
      <c r="J34" s="119">
        <f>ROUND(((SUM(BF117:BF132))*I34),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40</v>
      </c>
      <c r="F35" s="119">
        <f>ROUND((SUM(BG117:BG132)),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41</v>
      </c>
      <c r="F36" s="119">
        <f>ROUND((SUM(BH117:BH132)),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42</v>
      </c>
      <c r="F37" s="119">
        <f>ROUND((SUM(BI117:BI132)),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8" t="str">
        <f>E7</f>
        <v>Upgrade Virtualizační platformy VMware pro GTN CDP Přerov</v>
      </c>
      <c r="F85" s="259"/>
      <c r="G85" s="259"/>
      <c r="H85" s="259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29" t="str">
        <f>E9</f>
        <v>PS 02 - CDP cvičný sál</v>
      </c>
      <c r="F87" s="260"/>
      <c r="G87" s="260"/>
      <c r="H87" s="260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CDP Přerov</v>
      </c>
      <c r="G89" s="32"/>
      <c r="H89" s="32"/>
      <c r="I89" s="25" t="s">
        <v>22</v>
      </c>
      <c r="J89" s="62">
        <f>IF(J12="","",J12)</f>
        <v>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92</v>
      </c>
      <c r="D94" s="140"/>
      <c r="E94" s="140"/>
      <c r="F94" s="140"/>
      <c r="G94" s="140"/>
      <c r="H94" s="140"/>
      <c r="I94" s="140"/>
      <c r="J94" s="141" t="s">
        <v>93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94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95</v>
      </c>
    </row>
    <row r="97" spans="1:31" s="9" customFormat="1" ht="24.95" customHeight="1">
      <c r="B97" s="143"/>
      <c r="C97" s="144"/>
      <c r="D97" s="145" t="s">
        <v>96</v>
      </c>
      <c r="E97" s="146"/>
      <c r="F97" s="146"/>
      <c r="G97" s="146"/>
      <c r="H97" s="146"/>
      <c r="I97" s="146"/>
      <c r="J97" s="147">
        <f>J127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97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58" t="str">
        <f>E7</f>
        <v>Upgrade Virtualizační platformy VMware pro GTN CDP Přerov</v>
      </c>
      <c r="F107" s="259"/>
      <c r="G107" s="259"/>
      <c r="H107" s="259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89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29" t="str">
        <f>E9</f>
        <v>PS 02 - CDP cvičný sál</v>
      </c>
      <c r="F109" s="260"/>
      <c r="G109" s="260"/>
      <c r="H109" s="260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CDP Přerov</v>
      </c>
      <c r="G111" s="32"/>
      <c r="H111" s="32"/>
      <c r="I111" s="25" t="s">
        <v>22</v>
      </c>
      <c r="J111" s="62">
        <f>IF(J12="","",J12)</f>
        <v>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31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98</v>
      </c>
      <c r="D116" s="152" t="s">
        <v>58</v>
      </c>
      <c r="E116" s="152" t="s">
        <v>54</v>
      </c>
      <c r="F116" s="152" t="s">
        <v>55</v>
      </c>
      <c r="G116" s="152" t="s">
        <v>99</v>
      </c>
      <c r="H116" s="152" t="s">
        <v>100</v>
      </c>
      <c r="I116" s="152" t="s">
        <v>101</v>
      </c>
      <c r="J116" s="153" t="s">
        <v>93</v>
      </c>
      <c r="K116" s="154" t="s">
        <v>102</v>
      </c>
      <c r="L116" s="155"/>
      <c r="M116" s="71" t="s">
        <v>1</v>
      </c>
      <c r="N116" s="72" t="s">
        <v>37</v>
      </c>
      <c r="O116" s="72" t="s">
        <v>103</v>
      </c>
      <c r="P116" s="72" t="s">
        <v>104</v>
      </c>
      <c r="Q116" s="72" t="s">
        <v>105</v>
      </c>
      <c r="R116" s="72" t="s">
        <v>106</v>
      </c>
      <c r="S116" s="72" t="s">
        <v>107</v>
      </c>
      <c r="T116" s="73" t="s">
        <v>108</v>
      </c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109</v>
      </c>
      <c r="D117" s="32"/>
      <c r="E117" s="32"/>
      <c r="F117" s="32"/>
      <c r="G117" s="32"/>
      <c r="H117" s="32"/>
      <c r="I117" s="32"/>
      <c r="J117" s="156">
        <f>BK117</f>
        <v>0</v>
      </c>
      <c r="K117" s="32"/>
      <c r="L117" s="35"/>
      <c r="M117" s="74"/>
      <c r="N117" s="157"/>
      <c r="O117" s="75"/>
      <c r="P117" s="158">
        <f>P118+SUM(P119:P127)</f>
        <v>0</v>
      </c>
      <c r="Q117" s="75"/>
      <c r="R117" s="158">
        <f>R118+SUM(R119:R127)</f>
        <v>0</v>
      </c>
      <c r="S117" s="75"/>
      <c r="T117" s="159">
        <f>T118+SUM(T119:T127)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72</v>
      </c>
      <c r="AU117" s="13" t="s">
        <v>95</v>
      </c>
      <c r="BK117" s="160">
        <f>BK118+SUM(BK119:BK127)</f>
        <v>0</v>
      </c>
    </row>
    <row r="118" spans="1:65" s="2" customFormat="1" ht="24.2" customHeight="1">
      <c r="A118" s="30"/>
      <c r="B118" s="31"/>
      <c r="C118" s="161" t="s">
        <v>81</v>
      </c>
      <c r="D118" s="161" t="s">
        <v>110</v>
      </c>
      <c r="E118" s="162" t="s">
        <v>111</v>
      </c>
      <c r="F118" s="163" t="s">
        <v>112</v>
      </c>
      <c r="G118" s="164" t="s">
        <v>113</v>
      </c>
      <c r="H118" s="165">
        <v>1</v>
      </c>
      <c r="I118" s="166"/>
      <c r="J118" s="167">
        <f>ROUND(I118*H118,2)</f>
        <v>0</v>
      </c>
      <c r="K118" s="168"/>
      <c r="L118" s="169"/>
      <c r="M118" s="170" t="s">
        <v>1</v>
      </c>
      <c r="N118" s="171" t="s">
        <v>38</v>
      </c>
      <c r="O118" s="67"/>
      <c r="P118" s="172">
        <f>O118*H118</f>
        <v>0</v>
      </c>
      <c r="Q118" s="172">
        <v>0</v>
      </c>
      <c r="R118" s="172">
        <f>Q118*H118</f>
        <v>0</v>
      </c>
      <c r="S118" s="172">
        <v>0</v>
      </c>
      <c r="T118" s="173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74" t="s">
        <v>83</v>
      </c>
      <c r="AT118" s="174" t="s">
        <v>110</v>
      </c>
      <c r="AU118" s="174" t="s">
        <v>73</v>
      </c>
      <c r="AY118" s="13" t="s">
        <v>114</v>
      </c>
      <c r="BE118" s="175">
        <f>IF(N118="základní",J118,0)</f>
        <v>0</v>
      </c>
      <c r="BF118" s="175">
        <f>IF(N118="snížená",J118,0)</f>
        <v>0</v>
      </c>
      <c r="BG118" s="175">
        <f>IF(N118="zákl. přenesená",J118,0)</f>
        <v>0</v>
      </c>
      <c r="BH118" s="175">
        <f>IF(N118="sníž. přenesená",J118,0)</f>
        <v>0</v>
      </c>
      <c r="BI118" s="175">
        <f>IF(N118="nulová",J118,0)</f>
        <v>0</v>
      </c>
      <c r="BJ118" s="13" t="s">
        <v>81</v>
      </c>
      <c r="BK118" s="175">
        <f>ROUND(I118*H118,2)</f>
        <v>0</v>
      </c>
      <c r="BL118" s="13" t="s">
        <v>81</v>
      </c>
      <c r="BM118" s="174" t="s">
        <v>146</v>
      </c>
    </row>
    <row r="119" spans="1:65" s="2" customFormat="1" ht="11.25">
      <c r="A119" s="30"/>
      <c r="B119" s="31"/>
      <c r="C119" s="32"/>
      <c r="D119" s="176" t="s">
        <v>116</v>
      </c>
      <c r="E119" s="32"/>
      <c r="F119" s="177" t="s">
        <v>147</v>
      </c>
      <c r="G119" s="32"/>
      <c r="H119" s="32"/>
      <c r="I119" s="178"/>
      <c r="J119" s="32"/>
      <c r="K119" s="32"/>
      <c r="L119" s="35"/>
      <c r="M119" s="179"/>
      <c r="N119" s="180"/>
      <c r="O119" s="67"/>
      <c r="P119" s="67"/>
      <c r="Q119" s="67"/>
      <c r="R119" s="67"/>
      <c r="S119" s="67"/>
      <c r="T119" s="68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3" t="s">
        <v>116</v>
      </c>
      <c r="AU119" s="13" t="s">
        <v>73</v>
      </c>
    </row>
    <row r="120" spans="1:65" s="2" customFormat="1" ht="29.25">
      <c r="A120" s="30"/>
      <c r="B120" s="31"/>
      <c r="C120" s="32"/>
      <c r="D120" s="176" t="s">
        <v>118</v>
      </c>
      <c r="E120" s="32"/>
      <c r="F120" s="181" t="s">
        <v>119</v>
      </c>
      <c r="G120" s="32"/>
      <c r="H120" s="32"/>
      <c r="I120" s="178"/>
      <c r="J120" s="32"/>
      <c r="K120" s="32"/>
      <c r="L120" s="35"/>
      <c r="M120" s="179"/>
      <c r="N120" s="180"/>
      <c r="O120" s="67"/>
      <c r="P120" s="67"/>
      <c r="Q120" s="67"/>
      <c r="R120" s="67"/>
      <c r="S120" s="67"/>
      <c r="T120" s="68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118</v>
      </c>
      <c r="AU120" s="13" t="s">
        <v>73</v>
      </c>
    </row>
    <row r="121" spans="1:65" s="2" customFormat="1" ht="14.45" customHeight="1">
      <c r="A121" s="30"/>
      <c r="B121" s="31"/>
      <c r="C121" s="161" t="s">
        <v>83</v>
      </c>
      <c r="D121" s="161" t="s">
        <v>110</v>
      </c>
      <c r="E121" s="162" t="s">
        <v>120</v>
      </c>
      <c r="F121" s="163" t="s">
        <v>121</v>
      </c>
      <c r="G121" s="164" t="s">
        <v>113</v>
      </c>
      <c r="H121" s="165">
        <v>1</v>
      </c>
      <c r="I121" s="166"/>
      <c r="J121" s="167">
        <f>ROUND(I121*H121,2)</f>
        <v>0</v>
      </c>
      <c r="K121" s="168"/>
      <c r="L121" s="169"/>
      <c r="M121" s="170" t="s">
        <v>1</v>
      </c>
      <c r="N121" s="171" t="s">
        <v>38</v>
      </c>
      <c r="O121" s="67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4" t="s">
        <v>83</v>
      </c>
      <c r="AT121" s="174" t="s">
        <v>110</v>
      </c>
      <c r="AU121" s="174" t="s">
        <v>73</v>
      </c>
      <c r="AY121" s="13" t="s">
        <v>114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3" t="s">
        <v>81</v>
      </c>
      <c r="BK121" s="175">
        <f>ROUND(I121*H121,2)</f>
        <v>0</v>
      </c>
      <c r="BL121" s="13" t="s">
        <v>81</v>
      </c>
      <c r="BM121" s="174" t="s">
        <v>148</v>
      </c>
    </row>
    <row r="122" spans="1:65" s="2" customFormat="1" ht="11.25">
      <c r="A122" s="30"/>
      <c r="B122" s="31"/>
      <c r="C122" s="32"/>
      <c r="D122" s="176" t="s">
        <v>116</v>
      </c>
      <c r="E122" s="32"/>
      <c r="F122" s="177" t="s">
        <v>123</v>
      </c>
      <c r="G122" s="32"/>
      <c r="H122" s="32"/>
      <c r="I122" s="178"/>
      <c r="J122" s="32"/>
      <c r="K122" s="32"/>
      <c r="L122" s="35"/>
      <c r="M122" s="179"/>
      <c r="N122" s="180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116</v>
      </c>
      <c r="AU122" s="13" t="s">
        <v>73</v>
      </c>
    </row>
    <row r="123" spans="1:65" s="2" customFormat="1" ht="39">
      <c r="A123" s="30"/>
      <c r="B123" s="31"/>
      <c r="C123" s="32"/>
      <c r="D123" s="176" t="s">
        <v>118</v>
      </c>
      <c r="E123" s="32"/>
      <c r="F123" s="181" t="s">
        <v>124</v>
      </c>
      <c r="G123" s="32"/>
      <c r="H123" s="32"/>
      <c r="I123" s="178"/>
      <c r="J123" s="32"/>
      <c r="K123" s="32"/>
      <c r="L123" s="35"/>
      <c r="M123" s="179"/>
      <c r="N123" s="180"/>
      <c r="O123" s="67"/>
      <c r="P123" s="67"/>
      <c r="Q123" s="67"/>
      <c r="R123" s="67"/>
      <c r="S123" s="67"/>
      <c r="T123" s="68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118</v>
      </c>
      <c r="AU123" s="13" t="s">
        <v>73</v>
      </c>
    </row>
    <row r="124" spans="1:65" s="2" customFormat="1" ht="14.45" customHeight="1">
      <c r="A124" s="30"/>
      <c r="B124" s="31"/>
      <c r="C124" s="161" t="s">
        <v>125</v>
      </c>
      <c r="D124" s="161" t="s">
        <v>110</v>
      </c>
      <c r="E124" s="162" t="s">
        <v>126</v>
      </c>
      <c r="F124" s="163" t="s">
        <v>127</v>
      </c>
      <c r="G124" s="164" t="s">
        <v>113</v>
      </c>
      <c r="H124" s="165">
        <v>1</v>
      </c>
      <c r="I124" s="166"/>
      <c r="J124" s="167">
        <f>ROUND(I124*H124,2)</f>
        <v>0</v>
      </c>
      <c r="K124" s="168"/>
      <c r="L124" s="169"/>
      <c r="M124" s="170" t="s">
        <v>1</v>
      </c>
      <c r="N124" s="171" t="s">
        <v>38</v>
      </c>
      <c r="O124" s="67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4" t="s">
        <v>83</v>
      </c>
      <c r="AT124" s="174" t="s">
        <v>110</v>
      </c>
      <c r="AU124" s="174" t="s">
        <v>73</v>
      </c>
      <c r="AY124" s="13" t="s">
        <v>114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3" t="s">
        <v>81</v>
      </c>
      <c r="BK124" s="175">
        <f>ROUND(I124*H124,2)</f>
        <v>0</v>
      </c>
      <c r="BL124" s="13" t="s">
        <v>81</v>
      </c>
      <c r="BM124" s="174" t="s">
        <v>149</v>
      </c>
    </row>
    <row r="125" spans="1:65" s="2" customFormat="1" ht="11.25">
      <c r="A125" s="30"/>
      <c r="B125" s="31"/>
      <c r="C125" s="32"/>
      <c r="D125" s="176" t="s">
        <v>116</v>
      </c>
      <c r="E125" s="32"/>
      <c r="F125" s="177" t="s">
        <v>129</v>
      </c>
      <c r="G125" s="32"/>
      <c r="H125" s="32"/>
      <c r="I125" s="178"/>
      <c r="J125" s="32"/>
      <c r="K125" s="32"/>
      <c r="L125" s="35"/>
      <c r="M125" s="179"/>
      <c r="N125" s="180"/>
      <c r="O125" s="67"/>
      <c r="P125" s="67"/>
      <c r="Q125" s="67"/>
      <c r="R125" s="67"/>
      <c r="S125" s="67"/>
      <c r="T125" s="68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116</v>
      </c>
      <c r="AU125" s="13" t="s">
        <v>73</v>
      </c>
    </row>
    <row r="126" spans="1:65" s="2" customFormat="1" ht="19.5">
      <c r="A126" s="30"/>
      <c r="B126" s="31"/>
      <c r="C126" s="32"/>
      <c r="D126" s="176" t="s">
        <v>118</v>
      </c>
      <c r="E126" s="32"/>
      <c r="F126" s="181" t="s">
        <v>130</v>
      </c>
      <c r="G126" s="32"/>
      <c r="H126" s="32"/>
      <c r="I126" s="178"/>
      <c r="J126" s="32"/>
      <c r="K126" s="32"/>
      <c r="L126" s="35"/>
      <c r="M126" s="179"/>
      <c r="N126" s="180"/>
      <c r="O126" s="67"/>
      <c r="P126" s="67"/>
      <c r="Q126" s="67"/>
      <c r="R126" s="67"/>
      <c r="S126" s="67"/>
      <c r="T126" s="68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118</v>
      </c>
      <c r="AU126" s="13" t="s">
        <v>73</v>
      </c>
    </row>
    <row r="127" spans="1:65" s="11" customFormat="1" ht="25.9" customHeight="1">
      <c r="B127" s="182"/>
      <c r="C127" s="183"/>
      <c r="D127" s="184" t="s">
        <v>72</v>
      </c>
      <c r="E127" s="185" t="s">
        <v>131</v>
      </c>
      <c r="F127" s="185" t="s">
        <v>132</v>
      </c>
      <c r="G127" s="183"/>
      <c r="H127" s="183"/>
      <c r="I127" s="186"/>
      <c r="J127" s="187">
        <f>BK127</f>
        <v>0</v>
      </c>
      <c r="K127" s="183"/>
      <c r="L127" s="188"/>
      <c r="M127" s="189"/>
      <c r="N127" s="190"/>
      <c r="O127" s="190"/>
      <c r="P127" s="191">
        <f>SUM(P128:P132)</f>
        <v>0</v>
      </c>
      <c r="Q127" s="190"/>
      <c r="R127" s="191">
        <f>SUM(R128:R132)</f>
        <v>0</v>
      </c>
      <c r="S127" s="190"/>
      <c r="T127" s="192">
        <f>SUM(T128:T132)</f>
        <v>0</v>
      </c>
      <c r="AR127" s="193" t="s">
        <v>133</v>
      </c>
      <c r="AT127" s="194" t="s">
        <v>72</v>
      </c>
      <c r="AU127" s="194" t="s">
        <v>73</v>
      </c>
      <c r="AY127" s="193" t="s">
        <v>114</v>
      </c>
      <c r="BK127" s="195">
        <f>SUM(BK128:BK132)</f>
        <v>0</v>
      </c>
    </row>
    <row r="128" spans="1:65" s="2" customFormat="1" ht="24.2" customHeight="1">
      <c r="A128" s="30"/>
      <c r="B128" s="31"/>
      <c r="C128" s="196" t="s">
        <v>133</v>
      </c>
      <c r="D128" s="196" t="s">
        <v>134</v>
      </c>
      <c r="E128" s="197" t="s">
        <v>135</v>
      </c>
      <c r="F128" s="198" t="s">
        <v>136</v>
      </c>
      <c r="G128" s="199" t="s">
        <v>113</v>
      </c>
      <c r="H128" s="200">
        <v>1</v>
      </c>
      <c r="I128" s="201"/>
      <c r="J128" s="202">
        <f>ROUND(I128*H128,2)</f>
        <v>0</v>
      </c>
      <c r="K128" s="203"/>
      <c r="L128" s="35"/>
      <c r="M128" s="204" t="s">
        <v>1</v>
      </c>
      <c r="N128" s="205" t="s">
        <v>38</v>
      </c>
      <c r="O128" s="67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4" t="s">
        <v>81</v>
      </c>
      <c r="AT128" s="174" t="s">
        <v>134</v>
      </c>
      <c r="AU128" s="174" t="s">
        <v>81</v>
      </c>
      <c r="AY128" s="13" t="s">
        <v>114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3" t="s">
        <v>81</v>
      </c>
      <c r="BK128" s="175">
        <f>ROUND(I128*H128,2)</f>
        <v>0</v>
      </c>
      <c r="BL128" s="13" t="s">
        <v>81</v>
      </c>
      <c r="BM128" s="174" t="s">
        <v>150</v>
      </c>
    </row>
    <row r="129" spans="1:65" s="2" customFormat="1" ht="39">
      <c r="A129" s="30"/>
      <c r="B129" s="31"/>
      <c r="C129" s="32"/>
      <c r="D129" s="176" t="s">
        <v>116</v>
      </c>
      <c r="E129" s="32"/>
      <c r="F129" s="177" t="s">
        <v>138</v>
      </c>
      <c r="G129" s="32"/>
      <c r="H129" s="32"/>
      <c r="I129" s="178"/>
      <c r="J129" s="32"/>
      <c r="K129" s="32"/>
      <c r="L129" s="35"/>
      <c r="M129" s="179"/>
      <c r="N129" s="180"/>
      <c r="O129" s="67"/>
      <c r="P129" s="67"/>
      <c r="Q129" s="67"/>
      <c r="R129" s="67"/>
      <c r="S129" s="67"/>
      <c r="T129" s="68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116</v>
      </c>
      <c r="AU129" s="13" t="s">
        <v>81</v>
      </c>
    </row>
    <row r="130" spans="1:65" s="2" customFormat="1" ht="62.65" customHeight="1">
      <c r="A130" s="30"/>
      <c r="B130" s="31"/>
      <c r="C130" s="196" t="s">
        <v>139</v>
      </c>
      <c r="D130" s="196" t="s">
        <v>134</v>
      </c>
      <c r="E130" s="197" t="s">
        <v>140</v>
      </c>
      <c r="F130" s="198" t="s">
        <v>141</v>
      </c>
      <c r="G130" s="199" t="s">
        <v>113</v>
      </c>
      <c r="H130" s="200">
        <v>1</v>
      </c>
      <c r="I130" s="201"/>
      <c r="J130" s="202">
        <f>ROUND(I130*H130,2)</f>
        <v>0</v>
      </c>
      <c r="K130" s="203"/>
      <c r="L130" s="35"/>
      <c r="M130" s="204" t="s">
        <v>1</v>
      </c>
      <c r="N130" s="205" t="s">
        <v>38</v>
      </c>
      <c r="O130" s="67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4" t="s">
        <v>81</v>
      </c>
      <c r="AT130" s="174" t="s">
        <v>134</v>
      </c>
      <c r="AU130" s="174" t="s">
        <v>81</v>
      </c>
      <c r="AY130" s="13" t="s">
        <v>114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3" t="s">
        <v>81</v>
      </c>
      <c r="BK130" s="175">
        <f>ROUND(I130*H130,2)</f>
        <v>0</v>
      </c>
      <c r="BL130" s="13" t="s">
        <v>81</v>
      </c>
      <c r="BM130" s="174" t="s">
        <v>151</v>
      </c>
    </row>
    <row r="131" spans="1:65" s="2" customFormat="1" ht="136.5">
      <c r="A131" s="30"/>
      <c r="B131" s="31"/>
      <c r="C131" s="32"/>
      <c r="D131" s="176" t="s">
        <v>116</v>
      </c>
      <c r="E131" s="32"/>
      <c r="F131" s="177" t="s">
        <v>143</v>
      </c>
      <c r="G131" s="32"/>
      <c r="H131" s="32"/>
      <c r="I131" s="178"/>
      <c r="J131" s="32"/>
      <c r="K131" s="32"/>
      <c r="L131" s="35"/>
      <c r="M131" s="179"/>
      <c r="N131" s="180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116</v>
      </c>
      <c r="AU131" s="13" t="s">
        <v>81</v>
      </c>
    </row>
    <row r="132" spans="1:65" s="2" customFormat="1" ht="19.5">
      <c r="A132" s="30"/>
      <c r="B132" s="31"/>
      <c r="C132" s="32"/>
      <c r="D132" s="176" t="s">
        <v>118</v>
      </c>
      <c r="E132" s="32"/>
      <c r="F132" s="181" t="s">
        <v>144</v>
      </c>
      <c r="G132" s="32"/>
      <c r="H132" s="32"/>
      <c r="I132" s="178"/>
      <c r="J132" s="32"/>
      <c r="K132" s="32"/>
      <c r="L132" s="35"/>
      <c r="M132" s="206"/>
      <c r="N132" s="207"/>
      <c r="O132" s="208"/>
      <c r="P132" s="208"/>
      <c r="Q132" s="208"/>
      <c r="R132" s="208"/>
      <c r="S132" s="208"/>
      <c r="T132" s="209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118</v>
      </c>
      <c r="AU132" s="13" t="s">
        <v>81</v>
      </c>
    </row>
    <row r="133" spans="1:65" s="2" customFormat="1" ht="6.95" customHeight="1">
      <c r="A133" s="3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35"/>
      <c r="M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</sheetData>
  <sheetProtection algorithmName="SHA-512" hashValue="dIws4+Kn4uv2ZtZaoJLb1ptD9qpVPTKjqMOoxw6lVueJyaP0qkOrBOceePxFjQErir4DYdNxmxyLR1cGVnPioQ==" saltValue="r0H7QuEBJYmVbSPC0bph4IS4jd7oP2sxyU4BZIK9tOk7spojoRGe9NNPLLCRWVsNhIQ4mWYpddWn36TvtisLgQ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 01 - CDP trať Břeclav ...</vt:lpstr>
      <vt:lpstr>PS 02 - CDP cvičný sál</vt:lpstr>
      <vt:lpstr>'PS 01 - CDP trať Břeclav ...'!Názvy_tisku</vt:lpstr>
      <vt:lpstr>'PS 02 - CDP cvičný sál'!Názvy_tisku</vt:lpstr>
      <vt:lpstr>'Rekapitulace stavby'!Názvy_tisku</vt:lpstr>
      <vt:lpstr>'PS 01 - CDP trať Břeclav ...'!Oblast_tisku</vt:lpstr>
      <vt:lpstr>'PS 02 - CDP cvičný sál'!Oblast_tisku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Hojgrová Janka, Ing.</dc:creator>
  <cp:lastModifiedBy>Duda Vlastimil, Ing.</cp:lastModifiedBy>
  <dcterms:created xsi:type="dcterms:W3CDTF">2020-10-14T11:29:14Z</dcterms:created>
  <dcterms:modified xsi:type="dcterms:W3CDTF">2020-10-19T10:31:25Z</dcterms:modified>
</cp:coreProperties>
</file>